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<sst xmlns="http://schemas.openxmlformats.org/spreadsheetml/2006/main" count="140" uniqueCount="121">
  <si>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</si>
  <si>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</si>
  <si>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</si>
  <si>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</si>
  <si>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</si>
  <si>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</si>
  <si>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</si>
  <si>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</si>
  <si>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</si>
  <si>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</si>
  <si>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</si>
  <si>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</si>
  <si>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</si>
  <si>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</si>
  <si>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</si>
  <si>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</si>
  <si>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</si>
  <si>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</si>
  <si>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</si>
  <si>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</si>
  <si>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</si>
  <si>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</si>
  <si>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</si>
  <si>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</si>
  <si>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</si>
  <si>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</si>
  <si>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</si>
  <si>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</si>
  <si>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</si>
  <si>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</si>
  <si>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</si>
  <si>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</si>
  <si>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</si>
  <si>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</si>
  <si>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</si>
  <si>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</si>
  <si>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</si>
  <si>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</si>
  <si>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</si>
  <si>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</si>
  <si>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</si>
  <si>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</si>
  <si>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</si>
  <si>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</si>
  <si>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</si>
  <si>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</si>
  <si>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</si>
  <si>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</si>
  <si>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</si>
  <si>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</si>
  <si>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</si>
  <si>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</si>
  <si>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</si>
  <si>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</si>
  <si>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</si>
  <si>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</si>
  <si>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</si>
  <si>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</si>
  <si>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</si>
  <si>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</si>
  <si>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</si>
  <si>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</si>
  <si>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</si>
  <si>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</si>
  <si>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</si>
  <si>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</si>
  <si>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</si>
  <si>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</si>
  <si>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</si>
  <si>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</si>
  <si>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</si>
  <si>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</si>
  <si>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</si>
  <si>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</si>
  <si>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</si>
  <si>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</si>
  <si>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</si>
  <si>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</si>
  <si>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</si>
  <si>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</si>
  <si>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</si>
  <si>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</si>
  <si>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</si>
  <si>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</si>
  <si>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</si>
  <si>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</si>
  <si>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</si>
  <si>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</si>
  <si>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</si>
  <si>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</si>
  <si>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</si>
  <si>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</si>
  <si>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</si>
  <si>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</si>
  <si>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</si>
  <si>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</si>
  <si>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</si>
  <si>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</si>
  <si>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</si>
  <si>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</si>
  <si>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</si>
  <si>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</si>
  <si>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</si>
  <si>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</si>
  <si>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</si>
  <si>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</si>
  <si>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</si>
  <si>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</si>
  <si>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</si>
  <si>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4.13.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</si>
  <si>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</si>
  <si>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</si>
  <si>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</si>
  <si>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</si>
  <si>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</si>
  <si>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Фінансова підтримка на погашення кредиторської забогованості, в т. ч.:</t>
  </si>
  <si>
    <t>1.14</t>
  </si>
  <si>
    <t>1.15</t>
  </si>
  <si>
    <t>1.16</t>
  </si>
  <si>
    <t>1.17</t>
  </si>
  <si>
    <t>Профінансовано на 18.08.2016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</si>
</sst>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0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4" fillId="22" borderId="7" applyNumberFormat="0" applyAlignment="0" applyProtection="0"/>
    <xf numFmtId="0" fontId="35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1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201" fontId="2" fillId="0" borderId="10" xfId="0" applyNumberFormat="1" applyFont="1" applyBorder="1" applyAlignment="1">
      <alignment horizontal="center" vertical="center"/>
    </xf>
    <xf numFmtId="200" fontId="2" fillId="0" borderId="1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196" fontId="2" fillId="24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1">
      <selection activeCell="Z8" sqref="Z8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103" t="s">
        <v>91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6:19" ht="28.5" customHeight="1">
      <c r="P2" s="86"/>
      <c r="R2" s="86"/>
      <c r="S2" s="71" t="s">
        <v>51</v>
      </c>
    </row>
    <row r="3" spans="1:19" ht="20.25" customHeight="1">
      <c r="A3" s="114" t="s">
        <v>16</v>
      </c>
      <c r="B3" s="114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14" t="s">
        <v>23</v>
      </c>
      <c r="I3" s="114" t="s">
        <v>24</v>
      </c>
      <c r="J3" s="114" t="s">
        <v>25</v>
      </c>
      <c r="K3" s="114" t="s">
        <v>26</v>
      </c>
      <c r="L3" s="114"/>
      <c r="M3" s="114"/>
      <c r="N3" s="109" t="s">
        <v>11</v>
      </c>
      <c r="O3" s="110" t="s">
        <v>12</v>
      </c>
      <c r="P3" s="111" t="s">
        <v>10</v>
      </c>
      <c r="Q3" s="111"/>
      <c r="R3" s="117" t="s">
        <v>120</v>
      </c>
      <c r="S3" s="115" t="s">
        <v>80</v>
      </c>
    </row>
    <row r="4" spans="1:19" ht="19.5">
      <c r="A4" s="114"/>
      <c r="B4" s="114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14"/>
      <c r="I4" s="114"/>
      <c r="J4" s="114"/>
      <c r="K4" s="114"/>
      <c r="L4" s="114"/>
      <c r="M4" s="114"/>
      <c r="N4" s="109"/>
      <c r="O4" s="109"/>
      <c r="P4" s="112" t="s">
        <v>15</v>
      </c>
      <c r="Q4" s="113"/>
      <c r="R4" s="118"/>
      <c r="S4" s="116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5" t="s">
        <v>27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7"/>
      <c r="P6" s="107"/>
      <c r="Q6" s="107"/>
      <c r="R6" s="107"/>
      <c r="S6" s="108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11491434.76</v>
      </c>
      <c r="N7" s="94"/>
      <c r="O7" s="96">
        <f>SUM(O8:O24)</f>
        <v>11491434.76</v>
      </c>
      <c r="P7" s="96">
        <f>SUM(P8:P24)</f>
        <v>11491434.76</v>
      </c>
      <c r="Q7" s="95"/>
      <c r="R7" s="96">
        <f>SUM(R8:R24)</f>
        <v>4100472.15</v>
      </c>
      <c r="S7" s="102">
        <f>R7/M7*100</f>
        <v>35.68285628068953</v>
      </c>
    </row>
    <row r="8" spans="1:19" ht="54.75" customHeight="1">
      <c r="A8" s="92" t="s">
        <v>75</v>
      </c>
      <c r="B8" s="64" t="s">
        <v>93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4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8689028</v>
      </c>
      <c r="N9" s="48"/>
      <c r="O9" s="93">
        <v>8689028</v>
      </c>
      <c r="P9" s="93">
        <v>8689028</v>
      </c>
      <c r="Q9" s="95"/>
      <c r="R9" s="89">
        <f>40080+66627.6+549354+4843.2+3007.2+44088+151389.6+155788.8+192500.76+75044.51+109395.49+1155200+38322+256562.01+540395+75367.2+3692+66370.33</f>
        <v>3528027.7</v>
      </c>
      <c r="S9" s="90">
        <f aca="true" t="shared" si="1" ref="S9:S73">R9/M9*100</f>
        <v>40.60324929324661</v>
      </c>
    </row>
    <row r="10" spans="1:19" ht="29.25" customHeight="1">
      <c r="A10" s="92" t="s">
        <v>71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72</v>
      </c>
      <c r="B11" s="64" t="s">
        <v>105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4943.46</v>
      </c>
      <c r="S11" s="90">
        <f t="shared" si="1"/>
        <v>8.2391</v>
      </c>
    </row>
    <row r="12" spans="1:19" ht="29.25" customHeight="1">
      <c r="A12" s="92" t="s">
        <v>73</v>
      </c>
      <c r="B12" s="64" t="s">
        <v>106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f>2922+18000</f>
        <v>20922</v>
      </c>
      <c r="S12" s="90">
        <f t="shared" si="1"/>
        <v>26.823076923076922</v>
      </c>
    </row>
    <row r="13" spans="1:19" ht="37.5">
      <c r="A13" s="92" t="s">
        <v>74</v>
      </c>
      <c r="B13" s="64" t="s">
        <v>107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f t="shared" si="1"/>
        <v>0</v>
      </c>
    </row>
    <row r="14" spans="1:19" ht="42.75" customHeight="1">
      <c r="A14" s="92" t="s">
        <v>76</v>
      </c>
      <c r="B14" s="64" t="s">
        <v>108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f t="shared" si="1"/>
        <v>0</v>
      </c>
    </row>
    <row r="15" spans="1:19" ht="26.25" customHeight="1">
      <c r="A15" s="92" t="s">
        <v>77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78</v>
      </c>
      <c r="B16" s="65" t="s">
        <v>94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v>0</v>
      </c>
      <c r="S16" s="90">
        <f t="shared" si="1"/>
        <v>0</v>
      </c>
    </row>
    <row r="17" spans="1:19" ht="49.5" customHeight="1">
      <c r="A17" s="92" t="s">
        <v>81</v>
      </c>
      <c r="B17" s="65" t="s">
        <v>95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v>0</v>
      </c>
      <c r="S17" s="90">
        <f t="shared" si="1"/>
        <v>0</v>
      </c>
    </row>
    <row r="18" spans="1:19" ht="33.75" customHeight="1">
      <c r="A18" s="92" t="s">
        <v>82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339895</v>
      </c>
      <c r="N18" s="48"/>
      <c r="O18" s="93">
        <v>339895</v>
      </c>
      <c r="P18" s="93">
        <v>339895</v>
      </c>
      <c r="Q18" s="95"/>
      <c r="R18" s="89">
        <f>3090+7209.99+96840</f>
        <v>107139.99</v>
      </c>
      <c r="S18" s="90">
        <f t="shared" si="1"/>
        <v>31.521496344459322</v>
      </c>
    </row>
    <row r="19" spans="1:19" ht="69" customHeight="1">
      <c r="A19" s="92" t="s">
        <v>100</v>
      </c>
      <c r="B19" s="65" t="s">
        <v>96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12009.56+4926+59600+28022.3+13717.83</f>
        <v>118275.69</v>
      </c>
      <c r="S19" s="90">
        <f t="shared" si="1"/>
        <v>74.21592299535035</v>
      </c>
    </row>
    <row r="20" spans="1:19" ht="46.5" customHeight="1">
      <c r="A20" s="92" t="s">
        <v>102</v>
      </c>
      <c r="B20" s="65" t="s">
        <v>97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4562.03</v>
      </c>
      <c r="S20" s="90">
        <f t="shared" si="1"/>
        <v>7.6033833333333325</v>
      </c>
    </row>
    <row r="21" spans="1:19" ht="54.75" customHeight="1">
      <c r="A21" s="92" t="s">
        <v>116</v>
      </c>
      <c r="B21" s="65" t="s">
        <v>98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1029985</v>
      </c>
      <c r="N21" s="48"/>
      <c r="O21" s="93">
        <v>1029985</v>
      </c>
      <c r="P21" s="93">
        <f>O21</f>
        <v>1029985</v>
      </c>
      <c r="Q21" s="95"/>
      <c r="R21" s="89">
        <f>5921+13816.52+296704</f>
        <v>316441.52</v>
      </c>
      <c r="S21" s="90">
        <f t="shared" si="1"/>
        <v>30.722925091142105</v>
      </c>
    </row>
    <row r="22" spans="1:19" ht="39" customHeight="1">
      <c r="A22" s="92" t="s">
        <v>117</v>
      </c>
      <c r="B22" s="65" t="s">
        <v>99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159.76</v>
      </c>
      <c r="N22" s="48"/>
      <c r="O22" s="93">
        <v>159.76</v>
      </c>
      <c r="P22" s="93">
        <f>O22</f>
        <v>159.76</v>
      </c>
      <c r="Q22" s="95"/>
      <c r="R22" s="89">
        <v>159.76</v>
      </c>
      <c r="S22" s="90">
        <f t="shared" si="1"/>
        <v>100</v>
      </c>
    </row>
    <row r="23" spans="1:19" ht="39" customHeight="1">
      <c r="A23" s="92" t="s">
        <v>118</v>
      </c>
      <c r="B23" s="65" t="s">
        <v>101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0</v>
      </c>
      <c r="S23" s="90">
        <f t="shared" si="1"/>
        <v>0</v>
      </c>
    </row>
    <row r="24" spans="1:19" ht="39" customHeight="1">
      <c r="A24" s="92" t="s">
        <v>119</v>
      </c>
      <c r="B24" s="65" t="s">
        <v>103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f t="shared" si="0"/>
        <v>105000</v>
      </c>
      <c r="N24" s="48"/>
      <c r="O24" s="93">
        <v>105000</v>
      </c>
      <c r="P24" s="93">
        <v>105000</v>
      </c>
      <c r="Q24" s="95"/>
      <c r="R24" s="89">
        <v>0</v>
      </c>
      <c r="S24" s="90">
        <f t="shared" si="1"/>
        <v>0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2745635</v>
      </c>
      <c r="N25" s="47"/>
      <c r="O25" s="69">
        <f>M25</f>
        <v>2745635</v>
      </c>
      <c r="P25" s="69">
        <f>O25</f>
        <v>2745635</v>
      </c>
      <c r="R25" s="81">
        <f>R26</f>
        <v>15377.02</v>
      </c>
      <c r="S25" s="82">
        <f t="shared" si="1"/>
        <v>0.5600533209986033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10000000-6236632-767733-200000-50000</f>
        <v>2745635</v>
      </c>
      <c r="N26" s="48"/>
      <c r="O26" s="66">
        <f>M26</f>
        <v>2745635</v>
      </c>
      <c r="P26" s="66">
        <f>O26</f>
        <v>2745635</v>
      </c>
      <c r="Q26" s="66">
        <f>P26</f>
        <v>2745635</v>
      </c>
      <c r="R26" s="66">
        <v>15377.02</v>
      </c>
      <c r="S26" s="83">
        <f t="shared" si="1"/>
        <v>0.5600533209986033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3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78385525.78</v>
      </c>
      <c r="N29" s="47">
        <f>N30+N34+N40+N44+N48+N50+N51+N52+N53+N56+N59+N60+N61+N62+N63+N64+N65+N69</f>
        <v>78385525.78</v>
      </c>
      <c r="O29" s="73">
        <f>O65</f>
        <v>0</v>
      </c>
      <c r="P29" s="73">
        <f>P65</f>
        <v>0</v>
      </c>
      <c r="R29" s="47">
        <f>R30+R34+R40+R44+R48+R50+R51+R52+R53+R56+R59+R60+R61+R62+R63+R64+R65+R69</f>
        <v>53809376.18000001</v>
      </c>
      <c r="S29" s="82">
        <f t="shared" si="1"/>
        <v>68.6470820276483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10373200</v>
      </c>
      <c r="N30" s="48">
        <f>N31+N32+N33</f>
        <v>10373200</v>
      </c>
      <c r="O30" s="56"/>
      <c r="P30" s="56"/>
      <c r="R30" s="48">
        <f>R31+R32+R33</f>
        <v>5630072.840000001</v>
      </c>
      <c r="S30" s="83">
        <f t="shared" si="1"/>
        <v>54.27517872980373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377576+371325+333575+309994.8+343665.2+183849+382449.6+208635+112435</f>
        <v>2623504.6</v>
      </c>
      <c r="S31" s="87">
        <f t="shared" si="1"/>
        <v>67.00647715373023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6117500</v>
      </c>
      <c r="N32" s="49">
        <f>3700700+2416800</f>
        <v>6117500</v>
      </c>
      <c r="O32" s="56"/>
      <c r="P32" s="56"/>
      <c r="R32" s="49">
        <f>368514.26+320005.16+308997.12+245452.4+488986.08+424493.2+319141.43+361164.06</f>
        <v>2836753.7100000004</v>
      </c>
      <c r="S32" s="87">
        <f t="shared" si="1"/>
        <v>46.37112725786678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31760+32267.33+557+3492.67+30267.33+3492.67+2457.54+28267.33+3492.67+30267.32+3492.67</f>
        <v>169814.53000000003</v>
      </c>
      <c r="S33" s="88">
        <f t="shared" si="1"/>
        <v>49.88675969447709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4293190.25</v>
      </c>
      <c r="S34" s="83">
        <f t="shared" si="1"/>
        <v>78.49414656710742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217430.51+24131.1+75354.44+26310+83994+124498.5+49141.8+90561.58+85135+265612.24+37000+95901+94500+48300+179347.42</f>
        <v>1497217.5899999999</v>
      </c>
      <c r="S35" s="87">
        <f t="shared" si="1"/>
        <v>83.20834018762226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104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95028.5+188463.6+68400+157936.81+158389.75+145896+29600+29783+198012+97921.6+193183.5+70992+147900+44992.5+21677.5+14703+58116+88392+107822+50854.4+71688+74646+6000+161762+123612.5</f>
        <v>2405772.66</v>
      </c>
      <c r="S37" s="88">
        <f t="shared" si="1"/>
        <v>79.39634135072342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34750+28250+25000+31750+25000+32000+25000+45500</f>
        <v>247250</v>
      </c>
      <c r="S38" s="87">
        <f t="shared" si="1"/>
        <v>57.903981264637004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240676.12</v>
      </c>
      <c r="S40" s="83">
        <f t="shared" si="1"/>
        <v>38.45280715769292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18552.24+72107.68+23190.3+47175.33</f>
        <v>161025.55</v>
      </c>
      <c r="S41" s="87">
        <f t="shared" si="1"/>
        <v>44.821915296180336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f>14766.18+14774.76+14766.18</f>
        <v>44307.12</v>
      </c>
      <c r="S42" s="87">
        <f t="shared" si="1"/>
        <v>56.267503779032005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f>2357.42+16410.77+16575.26</f>
        <v>35343.45</v>
      </c>
      <c r="S43" s="87">
        <f t="shared" si="1"/>
        <v>18.80971261309207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956847.7899999999</v>
      </c>
      <c r="S44" s="83">
        <f t="shared" si="1"/>
        <v>45.0705506358926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197840.3+18507.64+57600+73630.54+35971.53+30920+76506.15+96247.25+38400+6300+15734.99+21980.11+73593.36+3495.25+5545.21+10780.11+70040+77853.38+8335.49+10781.4</f>
        <v>930062.71</v>
      </c>
      <c r="S45" s="88">
        <f t="shared" si="1"/>
        <v>46.86634971025447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5874.96+10528.68+2678.52+4068.84</f>
        <v>23151</v>
      </c>
      <c r="S46" s="87">
        <f t="shared" si="1"/>
        <v>19.650299197895006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848.74+587.05+557.5+750.92+889.87</f>
        <v>3634.08</v>
      </c>
      <c r="S47" s="87">
        <f t="shared" si="1"/>
        <v>17.56867295141407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128500.84000000001</v>
      </c>
      <c r="S48" s="83">
        <f t="shared" si="1"/>
        <v>94.4935546257418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6438.31+13187.76+54909+12393.8+41571.97</f>
        <v>128500.84000000001</v>
      </c>
      <c r="S49" s="88">
        <f t="shared" si="1"/>
        <v>94.4935546257418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307554.9+660163.29+188518.82+197590.73+136793.57</f>
        <v>1490621.31</v>
      </c>
      <c r="S50" s="83">
        <f t="shared" si="1"/>
        <v>29.20496297021944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</f>
        <v>10793166.700000001</v>
      </c>
      <c r="S51" s="83">
        <f t="shared" si="1"/>
        <v>69.44292552678142</v>
      </c>
    </row>
    <row r="52" spans="1:19" s="1" customFormat="1" ht="18.75">
      <c r="A52" s="38" t="s">
        <v>83</v>
      </c>
      <c r="B52" s="23" t="s">
        <v>84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f>23700.62+50875.25</f>
        <v>74575.87</v>
      </c>
      <c r="S52" s="83">
        <f t="shared" si="1"/>
        <v>29.017848249027235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18162154.96</v>
      </c>
      <c r="N53" s="52">
        <f>N54+N55</f>
        <v>18162154.96</v>
      </c>
      <c r="O53" s="56"/>
      <c r="P53" s="56"/>
      <c r="R53" s="52">
        <f>R54+R55</f>
        <v>18162151.85</v>
      </c>
      <c r="S53" s="83">
        <f t="shared" si="1"/>
        <v>99.99998287648131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6853694.22</v>
      </c>
      <c r="N54" s="30">
        <f>7232100-378405.78</f>
        <v>6853694.22</v>
      </c>
      <c r="O54" s="56"/>
      <c r="P54" s="56"/>
      <c r="R54" s="49">
        <f>1341065+264830+1439254.25+119395.75+507870+59340+35936.5+335196.18+472850.38+220509.52+146366.88+71415+175089.2+268474.5+377603.92+171362.7+194439.28+227897.54+71415+353382.62</f>
        <v>6853694.220000001</v>
      </c>
      <c r="S54" s="88">
        <f t="shared" si="1"/>
        <v>100.00000000000003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11308460.74</v>
      </c>
      <c r="N55" s="30">
        <f>17820200-6511739.26</f>
        <v>11308460.74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99.99997249846754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733500</v>
      </c>
      <c r="N56" s="54">
        <f>N58+N57</f>
        <v>733500</v>
      </c>
      <c r="O56" s="56"/>
      <c r="P56" s="56"/>
      <c r="R56" s="54">
        <f>R58+R57</f>
        <v>554303.26</v>
      </c>
      <c r="S56" s="83">
        <f t="shared" si="1"/>
        <v>75.56963326516701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633500</v>
      </c>
      <c r="N57" s="53">
        <f>225000+378500+30000</f>
        <v>633500</v>
      </c>
      <c r="O57" s="56"/>
      <c r="P57" s="56"/>
      <c r="R57" s="53">
        <f>12823.97+314438.51+1053.06+121644.29+64211.93</f>
        <v>514171.75999999995</v>
      </c>
      <c r="S57" s="83">
        <f t="shared" si="1"/>
        <v>81.16365588003156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385.27+6084.22+13129.31+12261.98+8270.72</f>
        <v>40131.5</v>
      </c>
      <c r="S58" s="83">
        <f t="shared" si="1"/>
        <v>40.131499999999996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57313.38+61144.73+58977.29+61169.9+64788.11+63325.73+67704.89</f>
        <v>434424.02999999997</v>
      </c>
      <c r="S59" s="83">
        <f t="shared" si="1"/>
        <v>52.8909347955618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18.75">
      <c r="A61" s="38" t="s">
        <v>109</v>
      </c>
      <c r="B61" s="84" t="s">
        <v>110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>N61</f>
        <v>27000</v>
      </c>
      <c r="N61" s="48">
        <v>27000</v>
      </c>
      <c r="O61" s="56"/>
      <c r="P61" s="56"/>
      <c r="R61" s="48">
        <v>0</v>
      </c>
      <c r="S61" s="83">
        <f t="shared" si="1"/>
        <v>0</v>
      </c>
    </row>
    <row r="62" spans="1:19" ht="37.5">
      <c r="A62" s="38" t="s">
        <v>85</v>
      </c>
      <c r="B62" s="84" t="s">
        <v>79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5475807.68</v>
      </c>
      <c r="N62" s="48">
        <v>5475807.68</v>
      </c>
      <c r="O62" s="56"/>
      <c r="P62" s="61"/>
      <c r="R62" s="53">
        <v>5475807.68</v>
      </c>
      <c r="S62" s="87">
        <f t="shared" si="1"/>
        <v>100</v>
      </c>
    </row>
    <row r="63" spans="1:19" ht="37.5">
      <c r="A63" s="38" t="s">
        <v>87</v>
      </c>
      <c r="B63" s="84" t="s">
        <v>86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 t="shared" si="2"/>
        <v>170381.14</v>
      </c>
      <c r="N63" s="48">
        <f>550000-379618.86</f>
        <v>170381.14</v>
      </c>
      <c r="O63" s="56"/>
      <c r="P63" s="61"/>
      <c r="R63" s="53">
        <v>170381.14</v>
      </c>
      <c r="S63" s="87">
        <f t="shared" si="1"/>
        <v>100</v>
      </c>
    </row>
    <row r="64" spans="1:19" ht="38.25">
      <c r="A64" s="38" t="s">
        <v>111</v>
      </c>
      <c r="B64" s="84" t="s">
        <v>112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59">
        <f>N64</f>
        <v>305182</v>
      </c>
      <c r="N64" s="48">
        <v>305182</v>
      </c>
      <c r="O64" s="56"/>
      <c r="P64" s="61"/>
      <c r="R64" s="97">
        <v>0</v>
      </c>
      <c r="S64" s="98">
        <f t="shared" si="1"/>
        <v>0</v>
      </c>
    </row>
    <row r="65" spans="1:19" ht="37.5">
      <c r="A65" s="38" t="s">
        <v>113</v>
      </c>
      <c r="B65" s="17" t="s">
        <v>92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N65+O65</f>
        <v>10000000</v>
      </c>
      <c r="N65" s="48">
        <f>N66+N67+N68</f>
        <v>10000000</v>
      </c>
      <c r="O65" s="67"/>
      <c r="P65" s="68"/>
      <c r="R65" s="48">
        <f>R66+R67+R68</f>
        <v>5389337.6</v>
      </c>
      <c r="S65" s="91">
        <f t="shared" si="1"/>
        <v>53.89337599999999</v>
      </c>
    </row>
    <row r="66" spans="1:19" ht="18.75">
      <c r="A66" s="38"/>
      <c r="B66" s="20" t="s">
        <v>88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2000000</v>
      </c>
      <c r="N66" s="85">
        <f>1500000+500000</f>
        <v>2000000</v>
      </c>
      <c r="O66" s="67"/>
      <c r="P66" s="68"/>
      <c r="R66" s="53">
        <f>185695.2+283914.6+257099.4+99340.8+62907.6+129854.4</f>
        <v>1018812</v>
      </c>
      <c r="S66" s="87">
        <f t="shared" si="1"/>
        <v>50.9406</v>
      </c>
    </row>
    <row r="67" spans="1:19" ht="18.75">
      <c r="A67" s="38"/>
      <c r="B67" s="20" t="s">
        <v>89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70">
        <f>N67+O67</f>
        <v>4500000</v>
      </c>
      <c r="N67" s="85">
        <f>5000000-500000</f>
        <v>4500000</v>
      </c>
      <c r="O67" s="67"/>
      <c r="P67" s="68"/>
      <c r="R67" s="53">
        <f>309091.2+295428.55+104848.25+410089.8+99821.4+693328.2+131138.4+79300.2-85899.6+204077.4+30228.6+338492.4+314325</f>
        <v>2924269.8</v>
      </c>
      <c r="S67" s="87">
        <f t="shared" si="1"/>
        <v>64.98377333333333</v>
      </c>
    </row>
    <row r="68" spans="1:19" ht="18.75">
      <c r="A68" s="38"/>
      <c r="B68" s="20" t="s">
        <v>90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70">
        <f>N68+O68</f>
        <v>3500000</v>
      </c>
      <c r="N68" s="85">
        <v>3500000</v>
      </c>
      <c r="O68" s="67"/>
      <c r="P68" s="68"/>
      <c r="R68" s="53">
        <f>74552+801148+76187.2+99949.6+104283-48504+223664-126980+76302+165654</f>
        <v>1446255.8</v>
      </c>
      <c r="S68" s="87">
        <f t="shared" si="1"/>
        <v>41.32159428571428</v>
      </c>
    </row>
    <row r="69" spans="1:19" ht="18.75">
      <c r="A69" s="38" t="s">
        <v>114</v>
      </c>
      <c r="B69" s="17" t="s">
        <v>115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</f>
        <v>3000000</v>
      </c>
      <c r="N69" s="48">
        <f>N70+N71+N72</f>
        <v>3000000</v>
      </c>
      <c r="O69" s="99"/>
      <c r="P69" s="100"/>
      <c r="Q69" s="101"/>
      <c r="R69" s="97">
        <v>0</v>
      </c>
      <c r="S69" s="87">
        <f t="shared" si="1"/>
        <v>0</v>
      </c>
    </row>
    <row r="70" spans="1:19" ht="18.75">
      <c r="A70" s="38"/>
      <c r="B70" s="20" t="s">
        <v>88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</f>
        <v>700000</v>
      </c>
      <c r="N70" s="85">
        <v>700000</v>
      </c>
      <c r="O70" s="67"/>
      <c r="P70" s="68"/>
      <c r="R70" s="53">
        <v>0</v>
      </c>
      <c r="S70" s="87">
        <f t="shared" si="1"/>
        <v>0</v>
      </c>
    </row>
    <row r="71" spans="1:19" ht="18.75">
      <c r="A71" s="38"/>
      <c r="B71" s="20" t="s">
        <v>89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</f>
        <v>1300000</v>
      </c>
      <c r="N71" s="85">
        <v>1300000</v>
      </c>
      <c r="O71" s="67"/>
      <c r="P71" s="68"/>
      <c r="R71" s="53">
        <v>0</v>
      </c>
      <c r="S71" s="87">
        <f t="shared" si="1"/>
        <v>0</v>
      </c>
    </row>
    <row r="72" spans="1:19" ht="18.75">
      <c r="A72" s="38"/>
      <c r="B72" s="20" t="s">
        <v>90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</f>
        <v>1000000</v>
      </c>
      <c r="N72" s="85">
        <v>1000000</v>
      </c>
      <c r="O72" s="67"/>
      <c r="P72" s="68"/>
      <c r="R72" s="53">
        <v>0</v>
      </c>
      <c r="S72" s="87">
        <f t="shared" si="1"/>
        <v>0</v>
      </c>
    </row>
    <row r="73" spans="1:19" ht="18.75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M7+M25+M27+M29</f>
        <v>92650995.54</v>
      </c>
      <c r="N73" s="60">
        <f>N7+N25+N27+N29</f>
        <v>78413925.78</v>
      </c>
      <c r="O73" s="60">
        <f>O7+O25+O27+O29</f>
        <v>14237069.76</v>
      </c>
      <c r="P73" s="60">
        <f>P7+P25+P27+P29</f>
        <v>14237069.76</v>
      </c>
      <c r="R73" s="80">
        <f>R25+R27+R29</f>
        <v>53824753.20000001</v>
      </c>
      <c r="S73" s="82">
        <f t="shared" si="1"/>
        <v>58.09409050198751</v>
      </c>
    </row>
    <row r="74" spans="2:15" ht="12.75" hidden="1">
      <c r="B74">
        <v>2240</v>
      </c>
      <c r="M74" s="41">
        <f>M28+M31+M34+M41+M50+M51+M53+M60</f>
        <v>48640164.05</v>
      </c>
      <c r="O74" s="56"/>
    </row>
    <row r="75" spans="2:15" ht="12.75" hidden="1">
      <c r="B75">
        <v>2272</v>
      </c>
      <c r="M75" s="41">
        <f>M42+M46+M57</f>
        <v>830058.71</v>
      </c>
      <c r="O75" s="56"/>
    </row>
    <row r="76" spans="2:15" ht="12.75" hidden="1">
      <c r="B76">
        <v>2273</v>
      </c>
      <c r="M76" s="41">
        <f>M32+M43+M47+M59+M58</f>
        <v>7247443.2</v>
      </c>
      <c r="O76" s="56"/>
    </row>
    <row r="77" spans="2:15" ht="12.75" hidden="1">
      <c r="B77">
        <v>2610</v>
      </c>
      <c r="M77" s="41">
        <f>M33+M45+M49</f>
        <v>2460889</v>
      </c>
      <c r="O77" s="56"/>
    </row>
    <row r="78" spans="13:15" ht="12.75" hidden="1">
      <c r="M78" s="41">
        <f>M74+M75+M76+M77</f>
        <v>59178554.96</v>
      </c>
      <c r="O78" s="56"/>
    </row>
    <row r="81" spans="2:13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2016-08-17T09:00:19Z</cp:lastPrinted>
  <dcterms:created xsi:type="dcterms:W3CDTF">2014-01-17T10:52:16Z</dcterms:created>
  <dcterms:modified xsi:type="dcterms:W3CDTF">2016-08-18T08:52:25Z</dcterms:modified>
  <cp:category/>
  <cp:version/>
  <cp:contentType/>
  <cp:contentStatus/>
</cp:coreProperties>
</file>